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inbuch/Library/CloudStorage/SynologyDrive-Office/Betriebsführung_abSJ26_27/Finanzen/Schulgeldrechner/"/>
    </mc:Choice>
  </mc:AlternateContent>
  <xr:revisionPtr revIDLastSave="0" documentId="13_ncr:1_{1DC30093-0091-0340-9014-B7EBC56785B0}" xr6:coauthVersionLast="47" xr6:coauthVersionMax="47" xr10:uidLastSave="{00000000-0000-0000-0000-000000000000}"/>
  <workbookProtection workbookAlgorithmName="SHA-512" workbookHashValue="73ceS6XPkys+gqR5DO/Yh5D3zluMxdA+UZoGHZypcJyKc2CRi4FrXslh/dhpMZsFze/aH9/3O2eqv0WSwKBtkw==" workbookSaltValue="rTYPKzVwsw0T50II2g5aqg==" workbookSpinCount="100000" lockStructure="1"/>
  <bookViews>
    <workbookView xWindow="0" yWindow="600" windowWidth="28800" windowHeight="16080" xr2:uid="{CCB5100B-C3FA-4285-9C52-19EC3962C761}"/>
  </bookViews>
  <sheets>
    <sheet name="Tabelle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  <c r="B20" i="1"/>
  <c r="D20" i="1"/>
  <c r="A19" i="1"/>
  <c r="B19" i="1"/>
  <c r="D19" i="1"/>
  <c r="A18" i="1"/>
  <c r="A17" i="1"/>
  <c r="B17" i="1"/>
  <c r="A16" i="1"/>
  <c r="B16" i="1"/>
  <c r="D9" i="1"/>
  <c r="D10" i="1"/>
  <c r="D11" i="1"/>
  <c r="D12" i="1"/>
  <c r="D13" i="1"/>
  <c r="D14" i="1"/>
  <c r="C9" i="1"/>
  <c r="C10" i="1"/>
  <c r="C11" i="1"/>
  <c r="C12" i="1"/>
  <c r="C13" i="1"/>
  <c r="C14" i="1"/>
  <c r="B18" i="1"/>
  <c r="C18" i="1" a="1"/>
  <c r="C20" i="1" a="1"/>
  <c r="C19" i="1" a="1"/>
  <c r="C17" i="1" a="1"/>
  <c r="C16" i="1" a="1"/>
  <c r="F5" i="1"/>
  <c r="F8" i="1"/>
  <c r="F7" i="1"/>
  <c r="F4" i="1"/>
  <c r="F9" i="1"/>
  <c r="D17" i="1"/>
  <c r="D16" i="1"/>
  <c r="D18" i="1"/>
  <c r="H5" i="1"/>
  <c r="H4" i="1"/>
  <c r="F6" i="1"/>
  <c r="F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<sst xmlns="http://schemas.openxmlformats.org/spreadsheetml/2006/main" count="40" uniqueCount="34">
  <si>
    <t>📚 Schulgeld-Rechner (Familie) – Eingaben &amp; automatische Berechnung</t>
  </si>
  <si>
    <t>🧾 Eingaben</t>
  </si>
  <si>
    <t>Zusatzbeitrag anwenden? (Ja/Nein)</t>
  </si>
  <si>
    <t>Stufe</t>
  </si>
  <si>
    <t>Fix_CHF</t>
  </si>
  <si>
    <t>Gruppenrang</t>
  </si>
  <si>
    <t>Basisstufe 1.Jahr</t>
  </si>
  <si>
    <t>Basisstufe 2.Jahr</t>
  </si>
  <si>
    <t>Basisstufe 3.Jahr</t>
  </si>
  <si>
    <t>Primarstufe</t>
  </si>
  <si>
    <t>Oberstufe</t>
  </si>
  <si>
    <t>Familienbeitrag_CHF</t>
  </si>
  <si>
    <t>Kind</t>
  </si>
  <si>
    <t>Fixer Stufenbeitrag_CHF</t>
  </si>
  <si>
    <t>Kind 3</t>
  </si>
  <si>
    <t>Kind 4</t>
  </si>
  <si>
    <t>Kind 5</t>
  </si>
  <si>
    <t>🧮 Berechnung</t>
  </si>
  <si>
    <t>Höchste Stufe (für Familienbeitrag)</t>
  </si>
  <si>
    <t>Tiefste Stufe (für einkommensabhängig)</t>
  </si>
  <si>
    <t>Familienbeitrag (CHF)</t>
  </si>
  <si>
    <t>Einkommensabhängiger Stufenbeitrag (CHF)</t>
  </si>
  <si>
    <t>Zusatzbeitrag (CHF)</t>
  </si>
  <si>
    <t>TOTAL Schulgeld (CHF)</t>
  </si>
  <si>
    <t>Summe fixer Stufenbeitrag (CHF)</t>
  </si>
  <si>
    <t>Stufe (Link)</t>
  </si>
  <si>
    <t>Faktor</t>
  </si>
  <si>
    <t>Einkommensabhängig_CHF</t>
  </si>
  <si>
    <t>💡 Einkommensabhängiger Beitrag pro Kind (Info)</t>
  </si>
  <si>
    <t>👨‍👩‍👧‍👦 Kinder (pro Kind eine Zeile) – Stufe auswählen (von alt nach jung)</t>
  </si>
  <si>
    <t>Kind 1</t>
  </si>
  <si>
    <t>Kind 2</t>
  </si>
  <si>
    <t>Ja</t>
  </si>
  <si>
    <t>Total der Einkünfte (CHF)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</si>
</sst>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CHF&quot;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FFFFFF"/>
      <name val="Aptos Narrow"/>
      <family val="2"/>
      <scheme val="minor"/>
    </font>
    <font>
      <b/>
      <sz val="11"/>
      <color rgb="FF1F4E79"/>
      <name val="Aptos Narrow"/>
      <family val="2"/>
      <scheme val="minor"/>
    </font>
    <font>
      <b/>
      <sz val="11"/>
      <color rgb="FF215623"/>
      <name val="Aptos Narrow"/>
      <family val="2"/>
      <scheme val="minor"/>
    </font>
    <font>
      <b/>
      <sz val="11"/>
      <color rgb="FF7A3E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2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4" borderId="0" xfId="0" applyFont="1" applyFill="1"/>
    <xf numFmtId="0" fontId="1" fillId="0" borderId="0" xfId="0" applyFont="1"/>
    <xf numFmtId="0" fontId="1" fillId="6" borderId="0" xfId="0" applyFont="1" applyFill="1"/>
    <xf numFmtId="164" fontId="0" fillId="0" borderId="0" xfId="0" applyNumberFormat="1"/>
    <xf numFmtId="164" fontId="1" fillId="6" borderId="0" xfId="0" applyNumberFormat="1" applyFont="1" applyFill="1"/>
    <xf numFmtId="164" fontId="4" fillId="4" borderId="0" xfId="0" applyNumberFormat="1" applyFont="1" applyFill="1"/>
    <xf numFmtId="9" fontId="0" fillId="0" borderId="0" xfId="0" applyNumberFormat="1"/>
    <xf numFmtId="49" fontId="0" fillId="0" borderId="0" xfId="0" applyNumberFormat="1"/>
    <xf numFmtId="0" fontId="2" fillId="2" borderId="0" xfId="0" applyFont="1" applyFill="1" applyAlignment="1">
      <alignment horizontal="center" vertical="center"/>
    </xf>
    <xf numFmtId="0" fontId="3" fillId="3" borderId="0" xfId="0" applyFont="1" applyFill="1"/>
    <xf numFmtId="0" fontId="5" fillId="5" borderId="0" xfId="0" applyFont="1" applyFill="1"/>
    <xf numFmtId="0" fontId="4" fillId="4" borderId="0" xfId="0" applyFont="1" applyFill="1"/>
  </cellXfs>
  <cellStyles count="1">
    <cellStyle name="Standard" xfId="0" builtinId="0"/>
  </cellStyles>
  <dxfs count="3">
    <dxf>
      <numFmt numFmtId="164" formatCode="#,##0\ &quot;CHF&quot;"/>
    </dxf>
    <dxf>
      <numFmt numFmtId="13" formatCode="0%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63843A9-9920-484D-A30E-5B57EA6B82F4}" name="tblStufen" displayName="tblStufen" ref="J3:L8" totalsRowShown="0">
  <autoFilter ref="J3:L8" xr:uid="{663843A9-9920-484D-A30E-5B57EA6B82F4}"/>
  <tableColumns count="3">
    <tableColumn id="1" xr3:uid="{786C737B-0206-417A-B5FC-135D119A82CF}" name="Stufe"/>
    <tableColumn id="2" xr3:uid="{F935240D-F7AF-4592-8B15-079E490DB543}" name="Fix_CHF"/>
    <tableColumn id="3" xr3:uid="{1A21F453-3EBA-4EDD-B05B-A1C08B6A2157}" name="Gruppenrang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E6F68D-DB57-4A76-86C4-15708DFAFD7C}" name="tblFamilien" displayName="tblFamilien" ref="J10:K13" totalsRowShown="0">
  <autoFilter ref="J10:K13" xr:uid="{3AE6F68D-DB57-4A76-86C4-15708DFAFD7C}"/>
  <tableColumns count="2">
    <tableColumn id="1" xr3:uid="{198D7ED6-926B-4464-889E-EFC557440C62}" name="Gruppenrang"/>
    <tableColumn id="2" xr3:uid="{72CFFB9A-9D39-4F9E-87CC-DE81D32022D3}" name="Familienbeitrag_CHF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DB487D-A030-4570-82B6-5E7CF9D45A71}" name="tblKinder" displayName="tblKinder" ref="A8:D14" totalsRowShown="0">
  <autoFilter ref="A8:D14" xr:uid="{39DB487D-A030-4570-82B6-5E7CF9D45A71}"/>
  <tableColumns count="4">
    <tableColumn id="1" xr3:uid="{F174D6F9-9282-47CC-B3B3-00C6988714CE}" name="Kind"/>
    <tableColumn id="2" xr3:uid="{871A5D45-03DB-477F-B612-88E5FC0EB908}" name="Stufe"/>
    <tableColumn id="3" xr3:uid="{0D3ABA37-AE6A-44A4-93E9-6ADDAD8BD5C3}" name="Fixer Stufenbeitrag_CHF">
      <calculatedColumnFormula>IF(tblKinder[[#This Row],[Stufe]]="","",IFERROR(_xlfn.XLOOKUP(tblKinder[[#This Row],[Stufe]],tblStufen[Stufe],tblStufen[Fix_CHF]),0))</calculatedColumnFormula>
    </tableColumn>
    <tableColumn id="4" xr3:uid="{87F26534-3C94-4E06-80DC-5265667AD925}" name="Gruppenrang">
      <calculatedColumnFormula>IF(tblKinder[[#This Row],[Stufe]]="","",IFERROR(_xlfn.XLOOKUP(tblKinder[[#This Row],[Stufe]],tblStufen[Stufe],tblStufen[Gruppenrang]),0))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CF85628-BCC9-4E3E-AFAF-C129DC85A810}" name="tblEinkommenKinder" displayName="tblEinkommenKinder" ref="A15:D20" totalsRowShown="0">
  <autoFilter ref="A15:D20" xr:uid="{0CF85628-BCC9-4E3E-AFAF-C129DC85A810}"/>
  <tableColumns count="4">
    <tableColumn id="1" xr3:uid="{43370009-D82A-4DB6-BA1A-24C860111834}" name="Kind"/>
    <tableColumn id="2" xr3:uid="{6E169ABE-5077-4E42-AC95-C35B677B1806}" name="Stufe (Link)" dataDxfId="2">
      <calculatedColumnFormula>_xlfn.LET(_xlpm.v,_xlfn.XLOOKUP(tblEinkommenKinder[[#This Row],[Kind]],tblKinder[Kind],tblKinder[Stufe],""),IF(OR(_xlpm.v=0,_xlpm.v=""),"",_xlpm.v))</calculatedColumnFormula>
    </tableColumn>
    <tableColumn id="3" xr3:uid="{D6E292DD-0EC6-490B-9AA3-0C93773B62C8}" name="Faktor" dataDxfId="1">
      <calculatedColumnFormula array="1">IF(OR(tblEinkommenKinder[[#This Row],[Stufe (Link)]]="",tblEinkommenKinder[[#This Row],[Stufe (Link)]]=0),0,_xlfn.LET(_xlpm.n,ROW()-ROW(tblEinkommenKinder[#Headers]),IF(_xlpm.n&lt;=2,1,IF(_xlpm.n=3,0.3,0))))</calculatedColumnFormula>
    </tableColumn>
    <tableColumn id="4" xr3:uid="{4F57BCC6-28B9-4906-95B7-F5DBFBA43C31}" name="Einkommensabhängig_CHF" dataDxfId="0">
      <calculatedColumnFormula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65E5-C488-40F4-920E-16B1CE473173}">
  <dimension ref="A1:L20"/>
  <sheetViews>
    <sheetView tabSelected="1" workbookViewId="0">
      <selection activeCell="E32" sqref="E32"/>
    </sheetView>
  </sheetViews>
  <sheetFormatPr baseColWidth="10" defaultRowHeight="15" x14ac:dyDescent="0.2"/>
  <cols>
    <col min="1" max="1" width="41.1640625" bestFit="1" customWidth="1"/>
    <col min="2" max="2" width="14.5" bestFit="1" customWidth="1"/>
    <col min="3" max="3" width="23.5" bestFit="1" customWidth="1"/>
    <col min="4" max="4" width="26.1640625" bestFit="1" customWidth="1"/>
    <col min="5" max="5" width="38.5" bestFit="1" customWidth="1"/>
    <col min="6" max="6" width="12.1640625" customWidth="1"/>
    <col min="7" max="7" width="5.33203125" hidden="1" customWidth="1"/>
    <col min="8" max="8" width="10.5" hidden="1" customWidth="1"/>
    <col min="9" max="9" width="0" hidden="1" customWidth="1"/>
    <col min="10" max="10" width="14.5" hidden="1" customWidth="1"/>
    <col min="11" max="11" width="20.6640625" hidden="1" customWidth="1"/>
    <col min="12" max="12" width="14" hidden="1" customWidth="1"/>
  </cols>
  <sheetData>
    <row r="1" spans="1:12" ht="22" x14ac:dyDescent="0.2">
      <c r="A1" s="9" t="s">
        <v>0</v>
      </c>
      <c r="B1" s="9"/>
      <c r="C1" s="9"/>
      <c r="D1" s="9"/>
      <c r="E1" s="9"/>
      <c r="F1" s="9"/>
    </row>
    <row r="3" spans="1:12" x14ac:dyDescent="0.2">
      <c r="A3" s="10" t="s">
        <v>1</v>
      </c>
      <c r="B3" s="10"/>
      <c r="E3" s="11" t="s">
        <v>17</v>
      </c>
      <c r="F3" s="11"/>
      <c r="J3" t="s">
        <v>3</v>
      </c>
      <c r="K3" t="s">
        <v>4</v>
      </c>
      <c r="L3" t="s">
        <v>5</v>
      </c>
    </row>
    <row r="4" spans="1:12" x14ac:dyDescent="0.2">
      <c r="A4" t="s">
        <v>33</v>
      </c>
      <c r="E4" s="2" t="s">
        <v>18</v>
      </c>
      <c r="F4">
        <f>IFERROR(MAX(tblKinder[Gruppenrang]),1)</f>
        <v>0</v>
      </c>
      <c r="G4" s="3" t="s">
        <v>3</v>
      </c>
      <c r="H4" s="3" t="e">
        <f>CHOOSE(F4,"Basisstufe","Primarstufe","Oberstufe")</f>
        <v>#VALUE!</v>
      </c>
      <c r="J4" t="s">
        <v>6</v>
      </c>
      <c r="K4">
        <v>20</v>
      </c>
      <c r="L4">
        <v>1</v>
      </c>
    </row>
    <row r="5" spans="1:12" x14ac:dyDescent="0.2">
      <c r="A5" t="s">
        <v>2</v>
      </c>
      <c r="B5" t="s">
        <v>32</v>
      </c>
      <c r="E5" s="2" t="s">
        <v>19</v>
      </c>
      <c r="F5">
        <f>IFERROR(MIN(tblKinder[Gruppenrang]),1)</f>
        <v>0</v>
      </c>
      <c r="G5" s="3" t="s">
        <v>3</v>
      </c>
      <c r="H5" s="3" t="e">
        <f>CHOOSE(F5,"Basisstufe","Primarstufe","Oberstufe")</f>
        <v>#VALUE!</v>
      </c>
      <c r="J5" t="s">
        <v>7</v>
      </c>
      <c r="K5">
        <v>50</v>
      </c>
      <c r="L5">
        <v>1</v>
      </c>
    </row>
    <row r="6" spans="1:12" x14ac:dyDescent="0.2">
      <c r="E6" s="2" t="s">
        <v>20</v>
      </c>
      <c r="F6" s="4" t="e">
        <f>_xlfn.XLOOKUP(F4,tblFamilien[Gruppenrang],tblFamilien[Familienbeitrag_CHF])</f>
        <v>#N/A</v>
      </c>
      <c r="J6" t="s">
        <v>8</v>
      </c>
      <c r="K6">
        <v>70</v>
      </c>
      <c r="L6">
        <v>1</v>
      </c>
    </row>
    <row r="7" spans="1:12" x14ac:dyDescent="0.2">
      <c r="A7" s="12" t="s">
        <v>29</v>
      </c>
      <c r="B7" s="12"/>
      <c r="C7" s="12"/>
      <c r="D7" s="12"/>
      <c r="E7" s="1" t="s">
        <v>24</v>
      </c>
      <c r="F7" s="6">
        <f>SUM(tblKinder[Fixer Stufenbeitrag_CHF])</f>
        <v>0</v>
      </c>
      <c r="J7" t="s">
        <v>9</v>
      </c>
      <c r="K7">
        <v>150</v>
      </c>
      <c r="L7">
        <v>2</v>
      </c>
    </row>
    <row r="8" spans="1:12" x14ac:dyDescent="0.2">
      <c r="A8" t="s">
        <v>12</v>
      </c>
      <c r="B8" t="s">
        <v>3</v>
      </c>
      <c r="C8" t="s">
        <v>13</v>
      </c>
      <c r="D8" t="s">
        <v>5</v>
      </c>
      <c r="E8" s="2" t="s">
        <v>21</v>
      </c>
      <c r="F8" s="4">
        <f>_xlfn.LET(_xlpm.base,IF($B$4&lt;64000,0,IF($F$5=1,30,130) + 10*MIN(33,MAX(0,INT(($B$4-64000)/2000))) + 20*MAX(0,INT(($B$4-130000)/2000))),_xlpm.n,COUNTIF(tblKinder[Stufe],"&lt;&gt;"&amp;""), _xlpm.base*(MIN(_xlpm.n,2)+0.3*MIN(1,MAX(0,_xlpm.n-2))))</f>
        <v>0</v>
      </c>
      <c r="J8" t="s">
        <v>10</v>
      </c>
      <c r="K8">
        <v>300</v>
      </c>
      <c r="L8">
        <v>3</v>
      </c>
    </row>
    <row r="9" spans="1:12" x14ac:dyDescent="0.2">
      <c r="A9" t="s">
        <v>30</v>
      </c>
      <c r="C9" t="str">
        <f>IF(tblKinder[[#This Row],[Stufe]]="","",IFERROR(_xlfn.XLOOKUP(tblKinder[[#This Row],[Stufe]],tblStufen[Stufe],tblStufen[Fix_CHF]),0))</f>
        <v/>
      </c>
      <c r="D9" t="str">
        <f>IF(tblKinder[[#This Row],[Stufe]]="","",IFERROR(_xlfn.XLOOKUP(tblKinder[[#This Row],[Stufe]],tblStufen[Stufe],tblStufen[Gruppenrang]),0))</f>
        <v/>
      </c>
      <c r="E9" s="2" t="s">
        <v>22</v>
      </c>
      <c r="F9" s="4">
        <f>IF($B$5&lt;&gt;"Ja",0,IF($B$4&lt;64000,0,IF($F$4=1,0,IF($F$4=3,200,100) + 1*MIN(34,MAX(0,INT(($B$4-64000)/2000))) + 2*MAX(0,INT(($B$4-132000)/2000)))))</f>
        <v>0</v>
      </c>
    </row>
    <row r="10" spans="1:12" x14ac:dyDescent="0.2">
      <c r="A10" t="s">
        <v>31</v>
      </c>
      <c r="C10" t="str">
        <f>IF(tblKinder[[#This Row],[Stufe]]="","",IFERROR(_xlfn.XLOOKUP(tblKinder[[#This Row],[Stufe]],tblStufen[Stufe],tblStufen[Fix_CHF]),0))</f>
        <v/>
      </c>
      <c r="D10" t="str">
        <f>IF(tblKinder[[#This Row],[Stufe]]="","",IFERROR(_xlfn.XLOOKUP(tblKinder[[#This Row],[Stufe]],tblStufen[Stufe],tblStufen[Gruppenrang]),0))</f>
        <v/>
      </c>
      <c r="E10" s="3" t="s">
        <v>23</v>
      </c>
      <c r="F10" s="5" t="e">
        <f>F6+F7+F8+F9</f>
        <v>#N/A</v>
      </c>
      <c r="J10" t="s">
        <v>5</v>
      </c>
      <c r="K10" t="s">
        <v>11</v>
      </c>
    </row>
    <row r="11" spans="1:12" x14ac:dyDescent="0.2">
      <c r="A11" t="s">
        <v>14</v>
      </c>
      <c r="C11" t="str">
        <f>IF(tblKinder[[#This Row],[Stufe]]="","",IFERROR(_xlfn.XLOOKUP(tblKinder[[#This Row],[Stufe]],tblStufen[Stufe],tblStufen[Fix_CHF]),0))</f>
        <v/>
      </c>
      <c r="D11" t="str">
        <f>IF(tblKinder[[#This Row],[Stufe]]="","",IFERROR(_xlfn.XLOOKUP(tblKinder[[#This Row],[Stufe]],tblStufen[Stufe],tblStufen[Gruppenrang]),0))</f>
        <v/>
      </c>
      <c r="J11">
        <v>1</v>
      </c>
      <c r="K11">
        <v>1000</v>
      </c>
    </row>
    <row r="12" spans="1:12" x14ac:dyDescent="0.2">
      <c r="A12" t="s">
        <v>15</v>
      </c>
      <c r="C12" t="str">
        <f>IF(tblKinder[[#This Row],[Stufe]]="","",IFERROR(_xlfn.XLOOKUP(tblKinder[[#This Row],[Stufe]],tblStufen[Stufe],tblStufen[Fix_CHF]),0))</f>
        <v/>
      </c>
      <c r="D12" t="str">
        <f>IF(tblKinder[[#This Row],[Stufe]]="","",IFERROR(_xlfn.XLOOKUP(tblKinder[[#This Row],[Stufe]],tblStufen[Stufe],tblStufen[Gruppenrang]),0))</f>
        <v/>
      </c>
      <c r="J12">
        <v>2</v>
      </c>
      <c r="K12">
        <v>1200</v>
      </c>
    </row>
    <row r="13" spans="1:12" x14ac:dyDescent="0.2">
      <c r="A13" t="s">
        <v>16</v>
      </c>
      <c r="C13" t="str">
        <f>IF(tblKinder[[#This Row],[Stufe]]="","",IFERROR(_xlfn.XLOOKUP(tblKinder[[#This Row],[Stufe]],tblStufen[Stufe],tblStufen[Fix_CHF]),0))</f>
        <v/>
      </c>
      <c r="D13" t="str">
        <f>IF(tblKinder[[#This Row],[Stufe]]="","",IFERROR(_xlfn.XLOOKUP(tblKinder[[#This Row],[Stufe]],tblStufen[Stufe],tblStufen[Gruppenrang]),0))</f>
        <v/>
      </c>
      <c r="J13">
        <v>3</v>
      </c>
      <c r="K13">
        <v>1400</v>
      </c>
    </row>
    <row r="14" spans="1:12" x14ac:dyDescent="0.2">
      <c r="A14" t="s">
        <v>28</v>
      </c>
      <c r="C14" t="str">
        <f>IF(tblKinder[[#This Row],[Stufe]]="","",IFERROR(_xlfn.XLOOKUP(tblKinder[[#This Row],[Stufe]],tblStufen[Stufe],tblStufen[Fix_CHF]),0))</f>
        <v/>
      </c>
      <c r="D14" t="str">
        <f>IF(tblKinder[[#This Row],[Stufe]]="","",IFERROR(_xlfn.XLOOKUP(tblKinder[[#This Row],[Stufe]],tblStufen[Stufe],tblStufen[Gruppenrang]),0))</f>
        <v/>
      </c>
    </row>
    <row r="15" spans="1:12" x14ac:dyDescent="0.2">
      <c r="A15" t="s">
        <v>12</v>
      </c>
      <c r="B15" t="s">
        <v>25</v>
      </c>
      <c r="C15" t="s">
        <v>26</v>
      </c>
      <c r="D15" t="s">
        <v>27</v>
      </c>
    </row>
    <row r="16" spans="1:12" x14ac:dyDescent="0.2">
      <c r="A16" t="str">
        <f>A9</f>
        <v>Kind 1</v>
      </c>
      <c r="B16" s="8" t="str">
        <f>_xlfn.LET(_xlpm.v,_xlfn.XLOOKUP(tblEinkommenKinder[[#This Row],[Kind]],tblKinder[Kind],tblKinder[Stufe],""),IF(OR(_xlpm.v=0,_xlpm.v=""),"",_xlpm.v))</f>
        <v/>
      </c>
      <c r="C16" s="7" cm="1">
        <f t="array" ref="C16">IF(OR(tblEinkommenKinder[[#This Row],[Stufe (Link)]]="",tblEinkommenKinder[[#This Row],[Stufe (Link)]]=0),0,_xlfn.LET(_xlpm.n,ROW()-ROW(tblEinkommenKinder[#Headers]),IF(_xlpm.n&lt;=2,1,IF(_xlpm.n=3,0.3,0))))</f>
        <v>0</v>
      </c>
      <c r="D16" s="4">
        <f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f>
        <v>0</v>
      </c>
    </row>
    <row r="17" spans="1:4" x14ac:dyDescent="0.2">
      <c r="A17" t="str">
        <f>A10</f>
        <v>Kind 2</v>
      </c>
      <c r="B17" s="8" t="str">
        <f>_xlfn.LET(_xlpm.v,_xlfn.XLOOKUP(tblEinkommenKinder[[#This Row],[Kind]],tblKinder[Kind],tblKinder[Stufe],""),IF(OR(_xlpm.v=0,_xlpm.v=""),"",_xlpm.v))</f>
        <v/>
      </c>
      <c r="C17" s="7" cm="1">
        <f t="array" ref="C17">IF(OR(tblEinkommenKinder[[#This Row],[Stufe (Link)]]="",tblEinkommenKinder[[#This Row],[Stufe (Link)]]=0),0,_xlfn.LET(_xlpm.n,ROW()-ROW(tblEinkommenKinder[#Headers]),IF(_xlpm.n&lt;=2,1,IF(_xlpm.n=3,0.3,0))))</f>
        <v>0</v>
      </c>
      <c r="D17" s="4">
        <f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f>
        <v>0</v>
      </c>
    </row>
    <row r="18" spans="1:4" x14ac:dyDescent="0.2">
      <c r="A18" t="str">
        <f>A11</f>
        <v>Kind 3</v>
      </c>
      <c r="B18" s="8" t="str">
        <f>_xlfn.LET(_xlpm.v,_xlfn.XLOOKUP(tblEinkommenKinder[[#This Row],[Kind]],tblKinder[Kind],tblKinder[Stufe],""),IF(OR(_xlpm.v=0,_xlpm.v=""),"",_xlpm.v))</f>
        <v/>
      </c>
      <c r="C18" s="7" cm="1">
        <f t="array" ref="C18">IF(OR(tblEinkommenKinder[[#This Row],[Stufe (Link)]]="",tblEinkommenKinder[[#This Row],[Stufe (Link)]]=0),0,_xlfn.LET(_xlpm.n,ROW()-ROW(tblEinkommenKinder[#Headers]),IF(_xlpm.n&lt;=2,1,IF(_xlpm.n=3,0.3,0))))</f>
        <v>0</v>
      </c>
      <c r="D18" s="4">
        <f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f>
        <v>0</v>
      </c>
    </row>
    <row r="19" spans="1:4" x14ac:dyDescent="0.2">
      <c r="A19" t="str">
        <f>A12</f>
        <v>Kind 4</v>
      </c>
      <c r="B19" s="8" t="str">
        <f>_xlfn.LET(_xlpm.v,_xlfn.XLOOKUP(tblEinkommenKinder[[#This Row],[Kind]],tblKinder[Kind],tblKinder[Stufe],""),IF(OR(_xlpm.v=0,_xlpm.v=""),"",_xlpm.v))</f>
        <v/>
      </c>
      <c r="C19" s="7" cm="1">
        <f t="array" ref="C19">IF(OR(tblEinkommenKinder[[#This Row],[Stufe (Link)]]="",tblEinkommenKinder[[#This Row],[Stufe (Link)]]=0),0,_xlfn.LET(_xlpm.n,ROW()-ROW(tblEinkommenKinder[#Headers]),IF(_xlpm.n&lt;=2,1,IF(_xlpm.n=3,0.3,0))))</f>
        <v>0</v>
      </c>
      <c r="D19" s="4">
        <f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f>
        <v>0</v>
      </c>
    </row>
    <row r="20" spans="1:4" x14ac:dyDescent="0.2">
      <c r="A20" t="str">
        <f>A13</f>
        <v>Kind 5</v>
      </c>
      <c r="B20" s="8" t="str">
        <f>_xlfn.LET(_xlpm.v,_xlfn.XLOOKUP(tblEinkommenKinder[[#This Row],[Kind]],tblKinder[Kind],tblKinder[Stufe],""),IF(OR(_xlpm.v=0,_xlpm.v=""),"",_xlpm.v))</f>
        <v/>
      </c>
      <c r="C20" s="7" cm="1">
        <f t="array" ref="C20">IF(OR(tblEinkommenKinder[[#This Row],[Stufe (Link)]]="",tblEinkommenKinder[[#This Row],[Stufe (Link)]]=0),0,_xlfn.LET(_xlpm.n,ROW()-ROW(tblEinkommenKinder[#Headers]),IF(_xlpm.n&lt;=2,1,IF(_xlpm.n=3,0.3,0))))</f>
        <v>0</v>
      </c>
      <c r="D20" s="4">
        <f>IF(OR(tblEinkommenKinder[[#This Row],[Stufe (Link)]]="",tblEinkommenKinder[[#This Row],[Stufe (Link)]]=0),0,_xlfn.LET(_xlpm.eink,$B$4,_xlpm.grpMin,$F$5,_xlpm.base,IF($B$4&lt;64000,0,IF($F$5=1,30,130) + 10*MIN(33,MAX(0,INT(($B$4-64000)/2000))) + 20*MAX(0,INT(($B$4-130000)/2000))), _xlpm.base*tblEinkommenKinder[[#This Row],[Faktor]]))</f>
        <v>0</v>
      </c>
    </row>
  </sheetData>
  <mergeCells count="4">
    <mergeCell ref="A1:F1"/>
    <mergeCell ref="A3:B3"/>
    <mergeCell ref="E3:F3"/>
    <mergeCell ref="A7:D7"/>
  </mergeCells>
  <dataValidations count="2">
    <dataValidation type="list" allowBlank="1" showInputMessage="1" showErrorMessage="1" sqref="B5" xr:uid="{D1265A2E-0C35-4BD8-9074-7EC3DD652A34}">
      <formula1>"Ja,Nein"</formula1>
    </dataValidation>
    <dataValidation type="list" allowBlank="1" showInputMessage="1" showErrorMessage="1" errorTitle="Ungültige Stufe" error="Bitte eine Stufe aus der Dropdown-Liste wählen." promptTitle="Stufe auswählen" prompt="Wähle die Stufe des Kindes aus der Liste (inkl. Basisstufe 1/2/3. Jahr)." sqref="B9:B14" xr:uid="{0E9F934D-1E5D-45E3-B905-DC26ECF2DA01}">
      <formula1>$J$4:$J$8</formula1>
    </dataValidation>
  </dataValidations>
  <pageMargins left="0.7" right="0.7" top="0.78740157499999996" bottom="0.78740157499999996" header="0.3" footer="0.3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Neff</dc:creator>
  <cp:lastModifiedBy>kbuechg@gmail.com</cp:lastModifiedBy>
  <dcterms:created xsi:type="dcterms:W3CDTF">2026-05-05T13:33:40Z</dcterms:created>
  <dcterms:modified xsi:type="dcterms:W3CDTF">2026-08-20T11:24:34Z</dcterms:modified>
</cp:coreProperties>
</file>